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<sst xmlns="http://schemas.openxmlformats.org/spreadsheetml/2006/main" count="1868" uniqueCount="664">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</sst>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">
      <c r="A1" s="1" t="s">
        <v>628</v>
      </c>
      <c r="B1" s="2"/>
      <c r="Z1" s="427">
        <v>1</v>
      </c>
      <c r="AA1" s="428">
        <f>IF(ISBLANK(_endDate),"",_endDate)</f>
        <v>44196</v>
      </c>
    </row>
    <row r="2" spans="1:27" ht="15">
      <c r="A2" s="418" t="s">
        <v>652</v>
      </c>
      <c r="B2" s="413"/>
      <c r="Z2" s="427">
        <v>2</v>
      </c>
      <c r="AA2" s="428">
        <f>IF(ISBLANK(_pdeReportingDate),"",_pdeReportingDate)</f>
        <v>44255</v>
      </c>
    </row>
    <row r="3" spans="1:27" ht="15">
      <c r="A3" s="414" t="s">
        <v>626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">
      <c r="A4" s="412" t="s">
        <v>653</v>
      </c>
      <c r="B4" s="413"/>
    </row>
    <row r="5" spans="1:2" ht="46.5">
      <c r="A5" s="416" t="s">
        <v>594</v>
      </c>
      <c r="B5" s="41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3">
        <v>43831</v>
      </c>
    </row>
    <row r="10" spans="1:2" ht="15">
      <c r="A10" s="7" t="s">
        <v>2</v>
      </c>
      <c r="B10" s="313">
        <v>44196</v>
      </c>
    </row>
    <row r="11" spans="1:2" ht="15">
      <c r="A11" s="7" t="s">
        <v>640</v>
      </c>
      <c r="B11" s="313">
        <v>44255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2" t="s">
        <v>654</v>
      </c>
    </row>
    <row r="15" spans="1:2" ht="15">
      <c r="A15" s="10" t="s">
        <v>632</v>
      </c>
      <c r="B15" s="314" t="s">
        <v>589</v>
      </c>
    </row>
    <row r="16" spans="1:2" ht="15">
      <c r="A16" s="7" t="s">
        <v>3</v>
      </c>
      <c r="B16" s="312" t="s">
        <v>655</v>
      </c>
    </row>
    <row r="17" spans="1:2" ht="15">
      <c r="A17" s="7" t="s">
        <v>586</v>
      </c>
      <c r="B17" s="312" t="s">
        <v>656</v>
      </c>
    </row>
    <row r="18" spans="1:2" ht="15">
      <c r="A18" s="7" t="s">
        <v>585</v>
      </c>
      <c r="B18" s="312" t="s">
        <v>661</v>
      </c>
    </row>
    <row r="19" spans="1:2" ht="15">
      <c r="A19" s="7" t="s">
        <v>4</v>
      </c>
      <c r="B19" s="312" t="s">
        <v>657</v>
      </c>
    </row>
    <row r="20" spans="1:2" ht="15">
      <c r="A20" s="7" t="s">
        <v>5</v>
      </c>
      <c r="B20" s="312" t="s">
        <v>657</v>
      </c>
    </row>
    <row r="21" spans="1:2" ht="15">
      <c r="A21" s="10" t="s">
        <v>6</v>
      </c>
      <c r="B21" s="314"/>
    </row>
    <row r="22" spans="1:2" ht="15">
      <c r="A22" s="10" t="s">
        <v>583</v>
      </c>
      <c r="B22" s="314"/>
    </row>
    <row r="23" spans="1:2" ht="15">
      <c r="A23" s="10" t="s">
        <v>7</v>
      </c>
      <c r="B23" s="429" t="s">
        <v>662</v>
      </c>
    </row>
    <row r="24" spans="1:2" ht="15">
      <c r="A24" s="10" t="s">
        <v>584</v>
      </c>
      <c r="B24" s="430" t="s">
        <v>658</v>
      </c>
    </row>
    <row r="25" spans="1:2" ht="15">
      <c r="A25" s="7" t="s">
        <v>587</v>
      </c>
      <c r="B25" s="431" t="s">
        <v>663</v>
      </c>
    </row>
    <row r="26" spans="1:2" ht="15">
      <c r="A26" s="10" t="s">
        <v>633</v>
      </c>
      <c r="B26" s="314" t="s">
        <v>659</v>
      </c>
    </row>
    <row r="27" spans="1:2" ht="15">
      <c r="A27" s="10" t="s">
        <v>634</v>
      </c>
      <c r="B27" s="314" t="s">
        <v>660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G12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">
      <c r="A13" s="66" t="s">
        <v>27</v>
      </c>
      <c r="B13" s="68" t="s">
        <v>28</v>
      </c>
      <c r="C13" s="119">
        <v>4430</v>
      </c>
      <c r="D13" s="119">
        <v>3752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">
      <c r="A14" s="66" t="s">
        <v>30</v>
      </c>
      <c r="B14" s="68" t="s">
        <v>31</v>
      </c>
      <c r="C14" s="119">
        <v>748</v>
      </c>
      <c r="D14" s="119">
        <v>865</v>
      </c>
      <c r="E14" s="66" t="s">
        <v>32</v>
      </c>
      <c r="F14" s="69" t="s">
        <v>33</v>
      </c>
      <c r="G14" s="119"/>
      <c r="H14" s="119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-585</v>
      </c>
      <c r="H15" s="119">
        <v>-475</v>
      </c>
    </row>
    <row r="16" spans="1:8" ht="15">
      <c r="A16" s="66" t="s">
        <v>38</v>
      </c>
      <c r="B16" s="68" t="s">
        <v>39</v>
      </c>
      <c r="C16" s="119">
        <v>189</v>
      </c>
      <c r="D16" s="119">
        <v>45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362</v>
      </c>
      <c r="D17" s="119">
        <v>251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7</v>
      </c>
      <c r="D18" s="119">
        <v>550</v>
      </c>
      <c r="E18" s="246" t="s">
        <v>47</v>
      </c>
      <c r="F18" s="245" t="s">
        <v>48</v>
      </c>
      <c r="G18" s="343">
        <f>G12+G15+G16+G17</f>
        <v>58776</v>
      </c>
      <c r="H18" s="344">
        <f>H12+H15+H16+H17</f>
        <v>58886</v>
      </c>
    </row>
    <row r="19" spans="1:8" ht="15.75">
      <c r="A19" s="66" t="s">
        <v>49</v>
      </c>
      <c r="B19" s="68" t="s">
        <v>50</v>
      </c>
      <c r="C19" s="119">
        <v>3134</v>
      </c>
      <c r="D19" s="119">
        <v>3601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8870</v>
      </c>
      <c r="D20" s="332">
        <f>SUM(D12:D19)</f>
        <v>9064</v>
      </c>
      <c r="E20" s="66" t="s">
        <v>54</v>
      </c>
      <c r="F20" s="69" t="s">
        <v>55</v>
      </c>
      <c r="G20" s="119">
        <v>4062</v>
      </c>
      <c r="H20" s="119">
        <v>4062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2729</v>
      </c>
      <c r="H22" s="348">
        <f>SUM(H23:H25)</f>
        <v>2346</v>
      </c>
      <c r="M22" s="74"/>
    </row>
    <row r="23" spans="1:8" ht="1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1008</v>
      </c>
      <c r="H23" s="119">
        <v>1008</v>
      </c>
    </row>
    <row r="24" spans="1:13" ht="15">
      <c r="A24" s="66" t="s">
        <v>67</v>
      </c>
      <c r="B24" s="68" t="s">
        <v>68</v>
      </c>
      <c r="C24" s="119">
        <v>7567</v>
      </c>
      <c r="D24" s="119">
        <v>3472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27</v>
      </c>
      <c r="D25" s="119">
        <v>87</v>
      </c>
      <c r="E25" s="66" t="s">
        <v>73</v>
      </c>
      <c r="F25" s="69" t="s">
        <v>74</v>
      </c>
      <c r="G25" s="119">
        <v>1721</v>
      </c>
      <c r="H25" s="119">
        <v>1338</v>
      </c>
    </row>
    <row r="26" spans="1:13" ht="15.75">
      <c r="A26" s="66" t="s">
        <v>75</v>
      </c>
      <c r="B26" s="68" t="s">
        <v>76</v>
      </c>
      <c r="C26" s="119">
        <v>45908</v>
      </c>
      <c r="D26" s="119">
        <v>50267</v>
      </c>
      <c r="E26" s="249" t="s">
        <v>77</v>
      </c>
      <c r="F26" s="71" t="s">
        <v>78</v>
      </c>
      <c r="G26" s="331">
        <f>G20+G21+G22</f>
        <v>6791</v>
      </c>
      <c r="H26" s="332">
        <f>H20+H21+H22</f>
        <v>6408</v>
      </c>
      <c r="M26" s="74"/>
    </row>
    <row r="27" spans="1:8" ht="15.75">
      <c r="A27" s="66" t="s">
        <v>79</v>
      </c>
      <c r="B27" s="68" t="s">
        <v>80</v>
      </c>
      <c r="C27" s="119">
        <v>6028</v>
      </c>
      <c r="D27" s="119">
        <v>4839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59530</v>
      </c>
      <c r="D28" s="332">
        <f>SUM(D24:D27)</f>
        <v>58665</v>
      </c>
      <c r="E28" s="124" t="s">
        <v>84</v>
      </c>
      <c r="F28" s="69" t="s">
        <v>85</v>
      </c>
      <c r="G28" s="329">
        <f>SUM(G29:G31)</f>
        <v>22430</v>
      </c>
      <c r="H28" s="330">
        <f>SUM(H29:H31)</f>
        <v>17710</v>
      </c>
      <c r="M28" s="74"/>
    </row>
    <row r="29" spans="1:8" ht="15">
      <c r="A29" s="66"/>
      <c r="B29" s="68"/>
      <c r="C29" s="329"/>
      <c r="D29" s="330"/>
      <c r="E29" s="66" t="s">
        <v>86</v>
      </c>
      <c r="F29" s="69" t="s">
        <v>87</v>
      </c>
      <c r="G29" s="119">
        <v>22430</v>
      </c>
      <c r="H29" s="119">
        <v>17710</v>
      </c>
    </row>
    <row r="30" spans="1:13" ht="1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>
        <v>22482</v>
      </c>
      <c r="D31" s="119">
        <v>22482</v>
      </c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3025</v>
      </c>
      <c r="H32" s="119">
        <v>5103</v>
      </c>
      <c r="M32" s="74"/>
    </row>
    <row r="33" spans="1:8" ht="15.75">
      <c r="A33" s="247" t="s">
        <v>99</v>
      </c>
      <c r="B33" s="73" t="s">
        <v>100</v>
      </c>
      <c r="C33" s="331">
        <f>C31+C32</f>
        <v>22482</v>
      </c>
      <c r="D33" s="332">
        <f>D31+D32</f>
        <v>22482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25455</v>
      </c>
      <c r="H34" s="332">
        <f>H28+H32+H33</f>
        <v>22813</v>
      </c>
    </row>
    <row r="35" spans="1:8" ht="15">
      <c r="A35" s="66" t="s">
        <v>106</v>
      </c>
      <c r="B35" s="70" t="s">
        <v>107</v>
      </c>
      <c r="C35" s="329">
        <f>SUM(C36:C39)</f>
        <v>0</v>
      </c>
      <c r="D35" s="330">
        <f>SUM(D36:D39)</f>
        <v>0</v>
      </c>
      <c r="E35" s="66"/>
      <c r="F35" s="75"/>
      <c r="G35" s="349"/>
      <c r="H35" s="350"/>
    </row>
    <row r="36" spans="1:8" ht="15">
      <c r="A36" s="66" t="s">
        <v>108</v>
      </c>
      <c r="B36" s="68" t="s">
        <v>109</v>
      </c>
      <c r="C36" s="119"/>
      <c r="D36" s="119"/>
      <c r="E36" s="125"/>
      <c r="F36" s="77"/>
      <c r="G36" s="349"/>
      <c r="H36" s="350"/>
    </row>
    <row r="37" spans="1:8" ht="15">
      <c r="A37" s="66" t="s">
        <v>110</v>
      </c>
      <c r="B37" s="68" t="s">
        <v>111</v>
      </c>
      <c r="C37" s="119"/>
      <c r="D37" s="119"/>
      <c r="E37" s="248" t="s">
        <v>526</v>
      </c>
      <c r="F37" s="75" t="s">
        <v>112</v>
      </c>
      <c r="G37" s="333">
        <f>G26+G18+G34</f>
        <v>91022</v>
      </c>
      <c r="H37" s="334">
        <f>H26+H18+H34</f>
        <v>88107</v>
      </c>
    </row>
    <row r="38" spans="1:13" ht="15">
      <c r="A38" s="66" t="s">
        <v>113</v>
      </c>
      <c r="B38" s="68" t="s">
        <v>114</v>
      </c>
      <c r="C38" s="119"/>
      <c r="D38" s="119"/>
      <c r="E38" s="66"/>
      <c r="F38" s="75"/>
      <c r="G38" s="349"/>
      <c r="H38" s="350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">
      <c r="A40" s="66" t="s">
        <v>117</v>
      </c>
      <c r="B40" s="68" t="s">
        <v>118</v>
      </c>
      <c r="C40" s="329">
        <f>C41+C42+C44</f>
        <v>29361</v>
      </c>
      <c r="D40" s="330">
        <f>D41+D42+D44</f>
        <v>29361</v>
      </c>
      <c r="E40" s="137" t="s">
        <v>119</v>
      </c>
      <c r="F40" s="134" t="s">
        <v>120</v>
      </c>
      <c r="G40" s="317">
        <v>16899</v>
      </c>
      <c r="H40" s="317">
        <v>15908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">
      <c r="A44" s="66" t="s">
        <v>129</v>
      </c>
      <c r="B44" s="68" t="s">
        <v>130</v>
      </c>
      <c r="C44" s="119">
        <v>29361</v>
      </c>
      <c r="D44" s="118">
        <v>29361</v>
      </c>
      <c r="E44" s="122" t="s">
        <v>131</v>
      </c>
      <c r="F44" s="69" t="s">
        <v>132</v>
      </c>
      <c r="G44" s="119">
        <v>137</v>
      </c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12331</v>
      </c>
      <c r="H45" s="119">
        <v>11288</v>
      </c>
    </row>
    <row r="46" spans="1:13" ht="15.75">
      <c r="A46" s="238" t="s">
        <v>137</v>
      </c>
      <c r="B46" s="72" t="s">
        <v>138</v>
      </c>
      <c r="C46" s="331">
        <f>C35+C40+C45</f>
        <v>29361</v>
      </c>
      <c r="D46" s="332">
        <f>D35+D40+D45</f>
        <v>29361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617</v>
      </c>
      <c r="H49" s="119">
        <v>276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13085</v>
      </c>
      <c r="H50" s="330">
        <f>SUM(H44:H49)</f>
        <v>11564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143</v>
      </c>
      <c r="H54" s="119">
        <v>33</v>
      </c>
    </row>
    <row r="55" spans="1:8" ht="15.75">
      <c r="A55" s="76" t="s">
        <v>166</v>
      </c>
      <c r="B55" s="72" t="s">
        <v>167</v>
      </c>
      <c r="C55" s="243">
        <v>385</v>
      </c>
      <c r="D55" s="243">
        <v>419</v>
      </c>
      <c r="E55" s="66" t="s">
        <v>168</v>
      </c>
      <c r="F55" s="71" t="s">
        <v>169</v>
      </c>
      <c r="G55" s="119"/>
      <c r="H55" s="119">
        <v>19</v>
      </c>
    </row>
    <row r="56" spans="1:13" ht="15.75" thickBot="1">
      <c r="A56" s="240" t="s">
        <v>170</v>
      </c>
      <c r="B56" s="130" t="s">
        <v>171</v>
      </c>
      <c r="C56" s="335">
        <f>C20+C21+C22+C28+C33+C46+C52+C54+C55</f>
        <v>120628</v>
      </c>
      <c r="D56" s="336">
        <f>D20+D21+D22+D28+D33+D46+D52+D54+D55</f>
        <v>119991</v>
      </c>
      <c r="E56" s="76" t="s">
        <v>529</v>
      </c>
      <c r="F56" s="75" t="s">
        <v>172</v>
      </c>
      <c r="G56" s="333">
        <f>G50+G52+G53+G54+G55</f>
        <v>13228</v>
      </c>
      <c r="H56" s="334">
        <f>H50+H52+H53+H54+H55</f>
        <v>11616</v>
      </c>
      <c r="M56" s="74"/>
    </row>
    <row r="57" spans="1:8" ht="1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0.75">
      <c r="A59" s="66" t="s">
        <v>176</v>
      </c>
      <c r="B59" s="68" t="s">
        <v>177</v>
      </c>
      <c r="C59" s="119">
        <v>29</v>
      </c>
      <c r="D59" s="119">
        <v>65</v>
      </c>
      <c r="E59" s="123" t="s">
        <v>180</v>
      </c>
      <c r="F59" s="251" t="s">
        <v>181</v>
      </c>
      <c r="G59" s="119">
        <v>15784</v>
      </c>
      <c r="H59" s="119">
        <v>15761</v>
      </c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722</v>
      </c>
      <c r="D61" s="119">
        <v>1190</v>
      </c>
      <c r="E61" s="122" t="s">
        <v>188</v>
      </c>
      <c r="F61" s="69" t="s">
        <v>189</v>
      </c>
      <c r="G61" s="329">
        <f>SUM(G62:G68)</f>
        <v>14383</v>
      </c>
      <c r="H61" s="330">
        <f>SUM(H62:H68)</f>
        <v>12333</v>
      </c>
    </row>
    <row r="62" spans="1:13" ht="15">
      <c r="A62" s="66" t="s">
        <v>186</v>
      </c>
      <c r="B62" s="70" t="s">
        <v>187</v>
      </c>
      <c r="C62" s="119">
        <v>47</v>
      </c>
      <c r="D62" s="119"/>
      <c r="E62" s="122" t="s">
        <v>192</v>
      </c>
      <c r="F62" s="69" t="s">
        <v>193</v>
      </c>
      <c r="G62" s="119">
        <v>341</v>
      </c>
      <c r="H62" s="119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7076</v>
      </c>
      <c r="H64" s="119">
        <v>6592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798</v>
      </c>
      <c r="D65" s="332">
        <f>SUM(D59:D64)</f>
        <v>1255</v>
      </c>
      <c r="E65" s="66" t="s">
        <v>201</v>
      </c>
      <c r="F65" s="69" t="s">
        <v>202</v>
      </c>
      <c r="G65" s="119">
        <v>3430</v>
      </c>
      <c r="H65" s="119">
        <v>2205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2511</v>
      </c>
      <c r="H66" s="119">
        <v>3039</v>
      </c>
    </row>
    <row r="67" spans="1:8" ht="1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355</v>
      </c>
      <c r="H67" s="119">
        <v>341</v>
      </c>
    </row>
    <row r="68" spans="1:8" ht="15">
      <c r="A68" s="66" t="s">
        <v>206</v>
      </c>
      <c r="B68" s="68" t="s">
        <v>207</v>
      </c>
      <c r="C68" s="119">
        <v>93</v>
      </c>
      <c r="D68" s="119"/>
      <c r="E68" s="66" t="s">
        <v>212</v>
      </c>
      <c r="F68" s="69" t="s">
        <v>213</v>
      </c>
      <c r="G68" s="119">
        <v>670</v>
      </c>
      <c r="H68" s="119">
        <v>156</v>
      </c>
    </row>
    <row r="69" spans="1:8" ht="15">
      <c r="A69" s="66" t="s">
        <v>210</v>
      </c>
      <c r="B69" s="68" t="s">
        <v>211</v>
      </c>
      <c r="C69" s="119">
        <v>12879</v>
      </c>
      <c r="D69" s="119">
        <v>10806</v>
      </c>
      <c r="E69" s="123" t="s">
        <v>79</v>
      </c>
      <c r="F69" s="69" t="s">
        <v>216</v>
      </c>
      <c r="G69" s="119">
        <v>844</v>
      </c>
      <c r="H69" s="119">
        <v>578</v>
      </c>
    </row>
    <row r="70" spans="1:8" ht="15">
      <c r="A70" s="66" t="s">
        <v>214</v>
      </c>
      <c r="B70" s="68" t="s">
        <v>215</v>
      </c>
      <c r="C70" s="119">
        <v>4094</v>
      </c>
      <c r="D70" s="119">
        <v>699</v>
      </c>
      <c r="E70" s="66" t="s">
        <v>219</v>
      </c>
      <c r="F70" s="69" t="s">
        <v>220</v>
      </c>
      <c r="G70" s="119">
        <v>22</v>
      </c>
      <c r="H70" s="119">
        <v>22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31033</v>
      </c>
      <c r="H71" s="332">
        <f>H59+H60+H61+H69+H70</f>
        <v>28694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425</v>
      </c>
      <c r="D73" s="119">
        <v>103</v>
      </c>
      <c r="E73" s="238" t="s">
        <v>230</v>
      </c>
      <c r="F73" s="71" t="s">
        <v>231</v>
      </c>
      <c r="G73" s="243"/>
      <c r="H73" s="244"/>
    </row>
    <row r="74" spans="1:8" ht="1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859</v>
      </c>
      <c r="D75" s="119">
        <v>1417</v>
      </c>
      <c r="E75" s="250" t="s">
        <v>160</v>
      </c>
      <c r="F75" s="71" t="s">
        <v>233</v>
      </c>
      <c r="G75" s="243">
        <v>567</v>
      </c>
      <c r="H75" s="243">
        <v>496</v>
      </c>
    </row>
    <row r="76" spans="1:8" ht="15.75">
      <c r="A76" s="247" t="s">
        <v>77</v>
      </c>
      <c r="B76" s="72" t="s">
        <v>232</v>
      </c>
      <c r="C76" s="331">
        <f>SUM(C68:C75)</f>
        <v>18350</v>
      </c>
      <c r="D76" s="332">
        <f>SUM(D68:D75)</f>
        <v>13025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31600</v>
      </c>
      <c r="H79" s="334">
        <f>H71+H73+H75+H77</f>
        <v>29190</v>
      </c>
    </row>
    <row r="80" spans="1:8" ht="1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">
      <c r="A88" s="66" t="s">
        <v>252</v>
      </c>
      <c r="B88" s="68" t="s">
        <v>253</v>
      </c>
      <c r="C88" s="119">
        <v>149</v>
      </c>
      <c r="D88" s="119">
        <v>69</v>
      </c>
      <c r="E88" s="129"/>
      <c r="F88" s="79"/>
      <c r="G88" s="356"/>
      <c r="H88" s="357"/>
      <c r="M88" s="74"/>
    </row>
    <row r="89" spans="1:8" ht="15">
      <c r="A89" s="66" t="s">
        <v>254</v>
      </c>
      <c r="B89" s="68" t="s">
        <v>255</v>
      </c>
      <c r="C89" s="119">
        <v>11776</v>
      </c>
      <c r="D89" s="119">
        <v>9758</v>
      </c>
      <c r="E89" s="126"/>
      <c r="F89" s="79"/>
      <c r="G89" s="356"/>
      <c r="H89" s="357"/>
    </row>
    <row r="90" spans="1:13" ht="15">
      <c r="A90" s="66" t="s">
        <v>256</v>
      </c>
      <c r="B90" s="68" t="s">
        <v>257</v>
      </c>
      <c r="C90" s="119">
        <v>608</v>
      </c>
      <c r="D90" s="119">
        <v>525</v>
      </c>
      <c r="E90" s="126"/>
      <c r="F90" s="79"/>
      <c r="G90" s="356"/>
      <c r="H90" s="357"/>
      <c r="M90" s="74"/>
    </row>
    <row r="91" spans="1:8" ht="15">
      <c r="A91" s="66" t="s">
        <v>258</v>
      </c>
      <c r="B91" s="68" t="s">
        <v>259</v>
      </c>
      <c r="C91" s="119">
        <v>79</v>
      </c>
      <c r="D91" s="119">
        <v>198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12612</v>
      </c>
      <c r="D92" s="332">
        <f>SUM(D88:D91)</f>
        <v>10550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361</v>
      </c>
      <c r="D93" s="243"/>
      <c r="E93" s="126"/>
      <c r="F93" s="79"/>
      <c r="G93" s="356"/>
      <c r="H93" s="357"/>
    </row>
    <row r="94" spans="1:13" ht="15.75" thickBot="1">
      <c r="A94" s="255" t="s">
        <v>263</v>
      </c>
      <c r="B94" s="147" t="s">
        <v>264</v>
      </c>
      <c r="C94" s="335">
        <f>C65+C76+C85+C92+C93</f>
        <v>32121</v>
      </c>
      <c r="D94" s="336">
        <f>D65+D76+D85+D92+D93</f>
        <v>24830</v>
      </c>
      <c r="E94" s="148"/>
      <c r="F94" s="149"/>
      <c r="G94" s="358"/>
      <c r="H94" s="359"/>
      <c r="M94" s="74"/>
    </row>
    <row r="95" spans="1:8" ht="31.5" thickBot="1">
      <c r="A95" s="252" t="s">
        <v>265</v>
      </c>
      <c r="B95" s="253" t="s">
        <v>266</v>
      </c>
      <c r="C95" s="337">
        <f>C94+C56</f>
        <v>152749</v>
      </c>
      <c r="D95" s="338">
        <f>D94+D56</f>
        <v>144821</v>
      </c>
      <c r="E95" s="150" t="s">
        <v>607</v>
      </c>
      <c r="F95" s="254" t="s">
        <v>268</v>
      </c>
      <c r="G95" s="337">
        <f>G37+G40+G56+G79</f>
        <v>152749</v>
      </c>
      <c r="H95" s="338">
        <f>H37+H40+H56+H79</f>
        <v>144821</v>
      </c>
    </row>
    <row r="96" spans="1:13" ht="15">
      <c r="A96" s="96"/>
      <c r="B96" s="307"/>
      <c r="C96" s="96"/>
      <c r="D96" s="96"/>
      <c r="E96" s="308"/>
      <c r="M96" s="74"/>
    </row>
    <row r="97" spans="1:13" ht="15">
      <c r="A97" s="310"/>
      <c r="B97" s="307"/>
      <c r="C97" s="96"/>
      <c r="D97" s="96"/>
      <c r="E97" s="308"/>
      <c r="M97" s="74"/>
    </row>
    <row r="98" spans="1:13" ht="15">
      <c r="A98" s="422" t="s">
        <v>640</v>
      </c>
      <c r="B98" s="433">
        <f>pdeReportingDate</f>
        <v>44255</v>
      </c>
      <c r="C98" s="433"/>
      <c r="D98" s="433"/>
      <c r="E98" s="433"/>
      <c r="F98" s="433"/>
      <c r="G98" s="433"/>
      <c r="H98" s="433"/>
      <c r="M98" s="74"/>
    </row>
    <row r="99" spans="1:13" ht="1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">
      <c r="A101" s="423"/>
      <c r="B101" s="57"/>
      <c r="C101" s="57"/>
      <c r="D101" s="57"/>
      <c r="E101" s="57"/>
      <c r="F101" s="57"/>
      <c r="G101" s="57"/>
      <c r="H101" s="57"/>
    </row>
    <row r="102" spans="1:8" ht="1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642</v>
      </c>
      <c r="C103" s="432"/>
      <c r="D103" s="432"/>
      <c r="E103" s="432"/>
      <c r="M103" s="74"/>
    </row>
    <row r="104" spans="1:5" ht="21.75" customHeight="1">
      <c r="A104" s="424"/>
      <c r="B104" s="432" t="s">
        <v>642</v>
      </c>
      <c r="C104" s="432"/>
      <c r="D104" s="432"/>
      <c r="E104" s="432"/>
    </row>
    <row r="105" spans="1:13" ht="21.75" customHeight="1">
      <c r="A105" s="424"/>
      <c r="B105" s="432" t="s">
        <v>642</v>
      </c>
      <c r="C105" s="432"/>
      <c r="D105" s="432"/>
      <c r="E105" s="432"/>
      <c r="M105" s="74"/>
    </row>
    <row r="106" spans="1:5" ht="21.75" customHeight="1">
      <c r="A106" s="424"/>
      <c r="B106" s="432" t="s">
        <v>642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">
      <c r="E117" s="311"/>
    </row>
    <row r="119" spans="5:13" ht="15">
      <c r="E119" s="311"/>
      <c r="M119" s="74"/>
    </row>
    <row r="121" spans="5:13" ht="15">
      <c r="E121" s="311"/>
      <c r="M121" s="74"/>
    </row>
    <row r="123" ht="15">
      <c r="E123" s="311"/>
    </row>
    <row r="125" spans="5:13" ht="15">
      <c r="E125" s="311"/>
      <c r="M125" s="74"/>
    </row>
    <row r="127" spans="5:13" ht="15">
      <c r="E127" s="311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1"/>
      <c r="M135" s="74"/>
    </row>
    <row r="137" spans="5:13" ht="15">
      <c r="E137" s="311"/>
      <c r="M137" s="74"/>
    </row>
    <row r="139" spans="5:13" ht="15">
      <c r="E139" s="311"/>
      <c r="M139" s="74"/>
    </row>
    <row r="141" spans="5:13" ht="15">
      <c r="E141" s="311"/>
      <c r="M141" s="74"/>
    </row>
    <row r="143" ht="15">
      <c r="E143" s="311"/>
    </row>
    <row r="145" ht="15">
      <c r="E145" s="311"/>
    </row>
    <row r="147" ht="15">
      <c r="E147" s="311"/>
    </row>
    <row r="149" spans="5:13" ht="15">
      <c r="E149" s="311"/>
      <c r="M149" s="74"/>
    </row>
    <row r="151" ht="15">
      <c r="M151" s="74"/>
    </row>
    <row r="153" ht="15">
      <c r="M153" s="74"/>
    </row>
    <row r="159" ht="15">
      <c r="E159" s="311"/>
    </row>
    <row r="161" spans="1:18" s="309" customFormat="1" ht="1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H45" sqref="G12:H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4">
        <v>2243</v>
      </c>
      <c r="D12" s="234">
        <v>3240</v>
      </c>
      <c r="E12" s="116" t="s">
        <v>277</v>
      </c>
      <c r="F12" s="161" t="s">
        <v>278</v>
      </c>
      <c r="G12" s="234"/>
      <c r="H12" s="234"/>
    </row>
    <row r="13" spans="1:8" ht="15">
      <c r="A13" s="116" t="s">
        <v>279</v>
      </c>
      <c r="B13" s="112" t="s">
        <v>280</v>
      </c>
      <c r="C13" s="234">
        <v>6272</v>
      </c>
      <c r="D13" s="234">
        <v>6043</v>
      </c>
      <c r="E13" s="116" t="s">
        <v>281</v>
      </c>
      <c r="F13" s="161" t="s">
        <v>282</v>
      </c>
      <c r="G13" s="234">
        <v>19877</v>
      </c>
      <c r="H13" s="234">
        <v>19463</v>
      </c>
    </row>
    <row r="14" spans="1:8" ht="15">
      <c r="A14" s="116" t="s">
        <v>283</v>
      </c>
      <c r="B14" s="112" t="s">
        <v>284</v>
      </c>
      <c r="C14" s="234">
        <v>5964</v>
      </c>
      <c r="D14" s="234">
        <v>5265</v>
      </c>
      <c r="E14" s="166" t="s">
        <v>285</v>
      </c>
      <c r="F14" s="161" t="s">
        <v>286</v>
      </c>
      <c r="G14" s="234">
        <v>35734</v>
      </c>
      <c r="H14" s="234">
        <v>39866</v>
      </c>
    </row>
    <row r="15" spans="1:8" ht="15">
      <c r="A15" s="116" t="s">
        <v>287</v>
      </c>
      <c r="B15" s="112" t="s">
        <v>288</v>
      </c>
      <c r="C15" s="234">
        <v>19397</v>
      </c>
      <c r="D15" s="234">
        <v>20324</v>
      </c>
      <c r="E15" s="166" t="s">
        <v>79</v>
      </c>
      <c r="F15" s="161" t="s">
        <v>289</v>
      </c>
      <c r="G15" s="234">
        <v>179</v>
      </c>
      <c r="H15" s="234">
        <v>1867</v>
      </c>
    </row>
    <row r="16" spans="1:8" ht="15.75">
      <c r="A16" s="116" t="s">
        <v>290</v>
      </c>
      <c r="B16" s="112" t="s">
        <v>291</v>
      </c>
      <c r="C16" s="234">
        <v>2361</v>
      </c>
      <c r="D16" s="234">
        <v>2396</v>
      </c>
      <c r="E16" s="157" t="s">
        <v>52</v>
      </c>
      <c r="F16" s="185" t="s">
        <v>292</v>
      </c>
      <c r="G16" s="362">
        <f>SUM(G12:G15)</f>
        <v>55790</v>
      </c>
      <c r="H16" s="363">
        <f>SUM(H12:H15)</f>
        <v>61196</v>
      </c>
    </row>
    <row r="17" spans="1:8" ht="30.75">
      <c r="A17" s="116" t="s">
        <v>293</v>
      </c>
      <c r="B17" s="112" t="s">
        <v>294</v>
      </c>
      <c r="C17" s="234">
        <v>17762</v>
      </c>
      <c r="D17" s="234">
        <v>17226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4">
        <v>-47</v>
      </c>
      <c r="D18" s="234">
        <v>1248</v>
      </c>
      <c r="E18" s="155" t="s">
        <v>297</v>
      </c>
      <c r="F18" s="159" t="s">
        <v>298</v>
      </c>
      <c r="G18" s="373">
        <v>2060</v>
      </c>
      <c r="H18" s="373">
        <v>54</v>
      </c>
    </row>
    <row r="19" spans="1:8" ht="15">
      <c r="A19" s="116" t="s">
        <v>299</v>
      </c>
      <c r="B19" s="112" t="s">
        <v>300</v>
      </c>
      <c r="C19" s="234">
        <v>-1665</v>
      </c>
      <c r="D19" s="234">
        <v>-867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52287</v>
      </c>
      <c r="D22" s="363">
        <f>SUM(D12:D18)+D19</f>
        <v>54875</v>
      </c>
      <c r="E22" s="116" t="s">
        <v>309</v>
      </c>
      <c r="F22" s="158" t="s">
        <v>310</v>
      </c>
      <c r="G22" s="234">
        <v>36</v>
      </c>
      <c r="H22" s="234">
        <v>55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0.75">
      <c r="A25" s="116" t="s">
        <v>316</v>
      </c>
      <c r="B25" s="158" t="s">
        <v>317</v>
      </c>
      <c r="C25" s="234">
        <v>321</v>
      </c>
      <c r="D25" s="234">
        <v>258</v>
      </c>
      <c r="E25" s="116" t="s">
        <v>318</v>
      </c>
      <c r="F25" s="158" t="s">
        <v>319</v>
      </c>
      <c r="G25" s="234">
        <v>83</v>
      </c>
      <c r="H25" s="234">
        <v>184</v>
      </c>
    </row>
    <row r="26" spans="1:8" ht="30.7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0.75">
      <c r="A27" s="116" t="s">
        <v>324</v>
      </c>
      <c r="B27" s="158" t="s">
        <v>325</v>
      </c>
      <c r="C27" s="234">
        <v>310</v>
      </c>
      <c r="D27" s="234">
        <v>208</v>
      </c>
      <c r="E27" s="157" t="s">
        <v>104</v>
      </c>
      <c r="F27" s="159" t="s">
        <v>326</v>
      </c>
      <c r="G27" s="362">
        <f>SUM(G22:G26)</f>
        <v>119</v>
      </c>
      <c r="H27" s="363">
        <f>SUM(H22:H26)</f>
        <v>239</v>
      </c>
    </row>
    <row r="28" spans="1:8" ht="15">
      <c r="A28" s="116" t="s">
        <v>79</v>
      </c>
      <c r="B28" s="158" t="s">
        <v>327</v>
      </c>
      <c r="C28" s="234">
        <v>136</v>
      </c>
      <c r="D28" s="234">
        <v>237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767</v>
      </c>
      <c r="D29" s="363">
        <f>SUM(D25:D28)</f>
        <v>703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68">
        <f>C29+C22</f>
        <v>53054</v>
      </c>
      <c r="D31" s="369">
        <f>D29+D22</f>
        <v>55578</v>
      </c>
      <c r="E31" s="172" t="s">
        <v>521</v>
      </c>
      <c r="F31" s="187" t="s">
        <v>331</v>
      </c>
      <c r="G31" s="174">
        <f>G16+G18+G27</f>
        <v>57969</v>
      </c>
      <c r="H31" s="175">
        <f>H16+H18+H27</f>
        <v>61489</v>
      </c>
    </row>
    <row r="32" spans="1:8" ht="1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4915</v>
      </c>
      <c r="D33" s="165">
        <f>IF((H31-D31)&gt;0,H31-D31,0)</f>
        <v>5911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2.2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53054</v>
      </c>
      <c r="D36" s="371">
        <f>D31-D34+D35</f>
        <v>55578</v>
      </c>
      <c r="E36" s="183" t="s">
        <v>346</v>
      </c>
      <c r="F36" s="177" t="s">
        <v>347</v>
      </c>
      <c r="G36" s="188">
        <f>G35-G34+G31</f>
        <v>57969</v>
      </c>
      <c r="H36" s="189">
        <f>H35-H34+H31</f>
        <v>61489</v>
      </c>
    </row>
    <row r="37" spans="1:8" ht="15.75">
      <c r="A37" s="182" t="s">
        <v>348</v>
      </c>
      <c r="B37" s="152" t="s">
        <v>349</v>
      </c>
      <c r="C37" s="368">
        <f>IF((G36-C36)&gt;0,G36-C36,0)</f>
        <v>4915</v>
      </c>
      <c r="D37" s="369">
        <f>IF((H36-D36)&gt;0,H36-D36,0)</f>
        <v>5911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413</v>
      </c>
      <c r="D38" s="363">
        <f>D39+D40+D41</f>
        <v>501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4">
        <v>391</v>
      </c>
      <c r="D39" s="234">
        <v>645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4">
        <v>22</v>
      </c>
      <c r="D40" s="234">
        <v>-144</v>
      </c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4502</v>
      </c>
      <c r="D42" s="165">
        <f>+IF((H36-D36-D38)&gt;0,H36-D36-D38,0)</f>
        <v>5410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4">
        <v>1477</v>
      </c>
      <c r="D43" s="234">
        <v>307</v>
      </c>
      <c r="E43" s="154" t="s">
        <v>364</v>
      </c>
      <c r="F43" s="117" t="s">
        <v>366</v>
      </c>
      <c r="G43" s="319"/>
      <c r="H43" s="372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3025</v>
      </c>
      <c r="D44" s="189">
        <f>IF(H42=0,IF(D42-D43&gt;0,D42-D43+H43,0),IF(H42-H43&lt;0,H43-H42+D42,0))</f>
        <v>5103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4">
        <f>C36+C38+C42</f>
        <v>57969</v>
      </c>
      <c r="D45" s="365">
        <f>D36+D38+D42</f>
        <v>61489</v>
      </c>
      <c r="E45" s="191" t="s">
        <v>373</v>
      </c>
      <c r="F45" s="193" t="s">
        <v>374</v>
      </c>
      <c r="G45" s="364">
        <f>G42+G36</f>
        <v>57969</v>
      </c>
      <c r="H45" s="365">
        <f>H42+H36</f>
        <v>61489</v>
      </c>
    </row>
    <row r="46" spans="1:8" ht="15">
      <c r="A46" s="30"/>
      <c r="B46" s="300"/>
      <c r="C46" s="301"/>
      <c r="D46" s="301"/>
      <c r="E46" s="302"/>
      <c r="F46" s="30"/>
      <c r="G46" s="301"/>
      <c r="H46" s="301"/>
    </row>
    <row r="47" spans="1:8" ht="1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">
      <c r="A48" s="30"/>
      <c r="B48" s="300"/>
      <c r="C48" s="301"/>
      <c r="D48" s="301"/>
      <c r="E48" s="302"/>
      <c r="F48" s="30"/>
      <c r="G48" s="301"/>
      <c r="H48" s="301"/>
    </row>
    <row r="49" spans="1:8" ht="1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">
      <c r="A50" s="422" t="s">
        <v>640</v>
      </c>
      <c r="B50" s="433">
        <f>pdeReportingDate</f>
        <v>44255</v>
      </c>
      <c r="C50" s="433"/>
      <c r="D50" s="433"/>
      <c r="E50" s="433"/>
      <c r="F50" s="433"/>
      <c r="G50" s="433"/>
      <c r="H50" s="433"/>
      <c r="M50" s="74"/>
    </row>
    <row r="51" spans="1:13" s="35" customFormat="1" ht="1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642</v>
      </c>
      <c r="C58" s="432"/>
      <c r="D58" s="432"/>
      <c r="E58" s="432"/>
      <c r="F58" s="309"/>
      <c r="G58" s="37"/>
      <c r="H58" s="35"/>
    </row>
    <row r="59" spans="1:8" ht="15">
      <c r="A59" s="424"/>
      <c r="B59" s="432"/>
      <c r="C59" s="432"/>
      <c r="D59" s="432"/>
      <c r="E59" s="432"/>
      <c r="F59" s="309"/>
      <c r="G59" s="37"/>
      <c r="H59" s="35"/>
    </row>
    <row r="60" spans="1:8" ht="15">
      <c r="A60" s="424"/>
      <c r="B60" s="432"/>
      <c r="C60" s="432"/>
      <c r="D60" s="432"/>
      <c r="E60" s="432"/>
      <c r="F60" s="309"/>
      <c r="G60" s="37"/>
      <c r="H60" s="35"/>
    </row>
    <row r="61" spans="1:8" ht="15">
      <c r="A61" s="424"/>
      <c r="B61" s="432"/>
      <c r="C61" s="432"/>
      <c r="D61" s="432"/>
      <c r="E61" s="432"/>
      <c r="F61" s="309"/>
      <c r="G61" s="37"/>
      <c r="H61" s="35"/>
    </row>
    <row r="62" spans="1:8" ht="15">
      <c r="A62" s="30"/>
      <c r="B62" s="30"/>
      <c r="C62" s="301"/>
      <c r="D62" s="301"/>
      <c r="E62" s="30"/>
      <c r="F62" s="30"/>
      <c r="G62" s="303"/>
      <c r="H62" s="303"/>
    </row>
    <row r="63" spans="1:8" ht="15">
      <c r="A63" s="30"/>
      <c r="B63" s="30"/>
      <c r="C63" s="301"/>
      <c r="D63" s="301"/>
      <c r="E63" s="30"/>
      <c r="F63" s="30"/>
      <c r="G63" s="303"/>
      <c r="H63" s="303"/>
    </row>
    <row r="64" spans="1:8" ht="15">
      <c r="A64" s="30"/>
      <c r="B64" s="30"/>
      <c r="C64" s="301"/>
      <c r="D64" s="301"/>
      <c r="E64" s="30"/>
      <c r="F64" s="30"/>
      <c r="G64" s="303"/>
      <c r="H64" s="303"/>
    </row>
    <row r="65" spans="1:8" ht="15">
      <c r="A65" s="30"/>
      <c r="B65" s="30"/>
      <c r="C65" s="301"/>
      <c r="D65" s="301"/>
      <c r="E65" s="30"/>
      <c r="F65" s="30"/>
      <c r="G65" s="303"/>
      <c r="H65" s="303"/>
    </row>
    <row r="66" spans="1:8" ht="15">
      <c r="A66" s="30"/>
      <c r="B66" s="30"/>
      <c r="C66" s="301"/>
      <c r="D66" s="301"/>
      <c r="E66" s="30"/>
      <c r="F66" s="30"/>
      <c r="G66" s="303"/>
      <c r="H66" s="303"/>
    </row>
    <row r="67" spans="1:8" ht="15">
      <c r="A67" s="30"/>
      <c r="B67" s="30"/>
      <c r="C67" s="301"/>
      <c r="D67" s="301"/>
      <c r="E67" s="30"/>
      <c r="F67" s="30"/>
      <c r="G67" s="303"/>
      <c r="H67" s="303"/>
    </row>
    <row r="68" spans="1:8" ht="15">
      <c r="A68" s="30"/>
      <c r="B68" s="30"/>
      <c r="C68" s="301"/>
      <c r="D68" s="301"/>
      <c r="E68" s="30"/>
      <c r="F68" s="30"/>
      <c r="G68" s="303"/>
      <c r="H68" s="303"/>
    </row>
    <row r="69" spans="1:8" ht="15">
      <c r="A69" s="30"/>
      <c r="B69" s="30"/>
      <c r="C69" s="301"/>
      <c r="D69" s="301"/>
      <c r="E69" s="30"/>
      <c r="F69" s="30"/>
      <c r="G69" s="303"/>
      <c r="H69" s="303"/>
    </row>
    <row r="70" spans="1:8" ht="15">
      <c r="A70" s="30"/>
      <c r="B70" s="30"/>
      <c r="C70" s="301"/>
      <c r="D70" s="301"/>
      <c r="E70" s="30"/>
      <c r="F70" s="30"/>
      <c r="G70" s="303"/>
      <c r="H70" s="303"/>
    </row>
    <row r="71" spans="1:8" ht="15">
      <c r="A71" s="30"/>
      <c r="B71" s="30"/>
      <c r="C71" s="301"/>
      <c r="D71" s="301"/>
      <c r="E71" s="30"/>
      <c r="F71" s="30"/>
      <c r="G71" s="303"/>
      <c r="H71" s="303"/>
    </row>
    <row r="72" spans="1:8" ht="15">
      <c r="A72" s="30"/>
      <c r="B72" s="30"/>
      <c r="C72" s="301"/>
      <c r="D72" s="301"/>
      <c r="E72" s="30"/>
      <c r="F72" s="30"/>
      <c r="G72" s="303"/>
      <c r="H72" s="303"/>
    </row>
    <row r="73" spans="1:8" ht="15">
      <c r="A73" s="30"/>
      <c r="B73" s="30"/>
      <c r="C73" s="301"/>
      <c r="D73" s="301"/>
      <c r="E73" s="30"/>
      <c r="F73" s="30"/>
      <c r="G73" s="303"/>
      <c r="H73" s="303"/>
    </row>
    <row r="74" spans="1:8" ht="15">
      <c r="A74" s="30"/>
      <c r="B74" s="30"/>
      <c r="C74" s="301"/>
      <c r="D74" s="301"/>
      <c r="E74" s="30"/>
      <c r="F74" s="30"/>
      <c r="G74" s="303"/>
      <c r="H74" s="303"/>
    </row>
    <row r="75" spans="1:8" ht="15">
      <c r="A75" s="30"/>
      <c r="B75" s="30"/>
      <c r="C75" s="301"/>
      <c r="D75" s="301"/>
      <c r="E75" s="30"/>
      <c r="F75" s="30"/>
      <c r="G75" s="303"/>
      <c r="H75" s="303"/>
    </row>
    <row r="76" spans="1:8" ht="15">
      <c r="A76" s="30"/>
      <c r="B76" s="30"/>
      <c r="C76" s="301"/>
      <c r="D76" s="301"/>
      <c r="E76" s="30"/>
      <c r="F76" s="30"/>
      <c r="G76" s="303"/>
      <c r="H76" s="303"/>
    </row>
    <row r="77" spans="1:8" ht="15">
      <c r="A77" s="30"/>
      <c r="B77" s="30"/>
      <c r="C77" s="301"/>
      <c r="D77" s="301"/>
      <c r="E77" s="30"/>
      <c r="F77" s="30"/>
      <c r="G77" s="303"/>
      <c r="H77" s="303"/>
    </row>
    <row r="78" spans="1:8" ht="15">
      <c r="A78" s="30"/>
      <c r="B78" s="30"/>
      <c r="C78" s="301"/>
      <c r="D78" s="301"/>
      <c r="E78" s="30"/>
      <c r="F78" s="30"/>
      <c r="G78" s="303"/>
      <c r="H78" s="303"/>
    </row>
    <row r="79" spans="1:8" ht="15">
      <c r="A79" s="30"/>
      <c r="B79" s="30"/>
      <c r="C79" s="301"/>
      <c r="D79" s="301"/>
      <c r="E79" s="30"/>
      <c r="F79" s="30"/>
      <c r="G79" s="303"/>
      <c r="H79" s="303"/>
    </row>
    <row r="80" spans="1:8" ht="15">
      <c r="A80" s="30"/>
      <c r="B80" s="30"/>
      <c r="C80" s="301"/>
      <c r="D80" s="301"/>
      <c r="E80" s="30"/>
      <c r="F80" s="30"/>
      <c r="G80" s="303"/>
      <c r="H80" s="303"/>
    </row>
    <row r="81" spans="1:8" ht="15">
      <c r="A81" s="30"/>
      <c r="B81" s="30"/>
      <c r="C81" s="301"/>
      <c r="D81" s="301"/>
      <c r="E81" s="30"/>
      <c r="F81" s="30"/>
      <c r="G81" s="303"/>
      <c r="H81" s="303"/>
    </row>
    <row r="82" spans="1:8" ht="15">
      <c r="A82" s="30"/>
      <c r="B82" s="30"/>
      <c r="C82" s="301"/>
      <c r="D82" s="301"/>
      <c r="E82" s="30"/>
      <c r="F82" s="30"/>
      <c r="G82" s="303"/>
      <c r="H82" s="303"/>
    </row>
    <row r="83" spans="1:8" ht="15">
      <c r="A83" s="30"/>
      <c r="B83" s="30"/>
      <c r="C83" s="301"/>
      <c r="D83" s="301"/>
      <c r="E83" s="30"/>
      <c r="F83" s="30"/>
      <c r="G83" s="303"/>
      <c r="H83" s="303"/>
    </row>
    <row r="84" spans="1:8" ht="15">
      <c r="A84" s="30"/>
      <c r="B84" s="30"/>
      <c r="C84" s="301"/>
      <c r="D84" s="301"/>
      <c r="E84" s="30"/>
      <c r="F84" s="30"/>
      <c r="G84" s="303"/>
      <c r="H84" s="303"/>
    </row>
    <row r="85" spans="1:8" ht="15">
      <c r="A85" s="30"/>
      <c r="B85" s="30"/>
      <c r="C85" s="301"/>
      <c r="D85" s="301"/>
      <c r="E85" s="30"/>
      <c r="F85" s="30"/>
      <c r="G85" s="303"/>
      <c r="H85" s="303"/>
    </row>
    <row r="86" spans="1:8" ht="15">
      <c r="A86" s="30"/>
      <c r="B86" s="30"/>
      <c r="C86" s="301"/>
      <c r="D86" s="301"/>
      <c r="E86" s="30"/>
      <c r="F86" s="30"/>
      <c r="G86" s="303"/>
      <c r="H86" s="303"/>
    </row>
    <row r="87" spans="1:8" ht="15">
      <c r="A87" s="30"/>
      <c r="B87" s="30"/>
      <c r="C87" s="301"/>
      <c r="D87" s="301"/>
      <c r="E87" s="30"/>
      <c r="F87" s="30"/>
      <c r="G87" s="303"/>
      <c r="H87" s="303"/>
    </row>
    <row r="88" spans="1:8" ht="15">
      <c r="A88" s="30"/>
      <c r="B88" s="30"/>
      <c r="C88" s="301"/>
      <c r="D88" s="301"/>
      <c r="E88" s="30"/>
      <c r="F88" s="30"/>
      <c r="G88" s="303"/>
      <c r="H88" s="303"/>
    </row>
    <row r="89" spans="1:8" ht="15">
      <c r="A89" s="30"/>
      <c r="B89" s="30"/>
      <c r="C89" s="301"/>
      <c r="D89" s="301"/>
      <c r="E89" s="30"/>
      <c r="F89" s="30"/>
      <c r="G89" s="303"/>
      <c r="H89" s="303"/>
    </row>
    <row r="90" spans="1:8" ht="15">
      <c r="A90" s="30"/>
      <c r="B90" s="30"/>
      <c r="C90" s="301"/>
      <c r="D90" s="301"/>
      <c r="E90" s="30"/>
      <c r="F90" s="30"/>
      <c r="G90" s="303"/>
      <c r="H90" s="303"/>
    </row>
    <row r="91" spans="1:8" ht="15">
      <c r="A91" s="30"/>
      <c r="B91" s="30"/>
      <c r="C91" s="301"/>
      <c r="D91" s="301"/>
      <c r="E91" s="30"/>
      <c r="F91" s="30"/>
      <c r="G91" s="303"/>
      <c r="H91" s="303"/>
    </row>
    <row r="92" spans="1:8" ht="15">
      <c r="A92" s="30"/>
      <c r="B92" s="30"/>
      <c r="C92" s="301"/>
      <c r="D92" s="301"/>
      <c r="E92" s="30"/>
      <c r="F92" s="30"/>
      <c r="G92" s="303"/>
      <c r="H92" s="303"/>
    </row>
    <row r="93" spans="1:8" ht="15">
      <c r="A93" s="30"/>
      <c r="B93" s="30"/>
      <c r="C93" s="301"/>
      <c r="D93" s="301"/>
      <c r="E93" s="30"/>
      <c r="F93" s="30"/>
      <c r="G93" s="303"/>
      <c r="H93" s="303"/>
    </row>
    <row r="94" spans="1:8" ht="15">
      <c r="A94" s="30"/>
      <c r="B94" s="30"/>
      <c r="C94" s="301"/>
      <c r="D94" s="301"/>
      <c r="E94" s="30"/>
      <c r="F94" s="30"/>
      <c r="G94" s="303"/>
      <c r="H94" s="303"/>
    </row>
    <row r="95" spans="1:8" ht="15">
      <c r="A95" s="30"/>
      <c r="B95" s="30"/>
      <c r="C95" s="301"/>
      <c r="D95" s="301"/>
      <c r="E95" s="30"/>
      <c r="F95" s="30"/>
      <c r="G95" s="303"/>
      <c r="H95" s="303"/>
    </row>
    <row r="96" spans="1:8" ht="15">
      <c r="A96" s="30"/>
      <c r="B96" s="30"/>
      <c r="C96" s="301"/>
      <c r="D96" s="301"/>
      <c r="E96" s="30"/>
      <c r="F96" s="30"/>
      <c r="G96" s="303"/>
      <c r="H96" s="303"/>
    </row>
    <row r="97" spans="1:8" ht="15">
      <c r="A97" s="30"/>
      <c r="B97" s="30"/>
      <c r="C97" s="301"/>
      <c r="D97" s="301"/>
      <c r="E97" s="30"/>
      <c r="F97" s="30"/>
      <c r="G97" s="303"/>
      <c r="H97" s="303"/>
    </row>
    <row r="98" spans="1:8" ht="15">
      <c r="A98" s="30"/>
      <c r="B98" s="30"/>
      <c r="C98" s="301"/>
      <c r="D98" s="301"/>
      <c r="E98" s="30"/>
      <c r="F98" s="30"/>
      <c r="G98" s="303"/>
      <c r="H98" s="303"/>
    </row>
    <row r="99" spans="1:8" ht="15">
      <c r="A99" s="30"/>
      <c r="B99" s="30"/>
      <c r="C99" s="301"/>
      <c r="D99" s="301"/>
      <c r="E99" s="30"/>
      <c r="F99" s="30"/>
      <c r="G99" s="303"/>
      <c r="H99" s="303"/>
    </row>
    <row r="100" spans="1:8" ht="15">
      <c r="A100" s="30"/>
      <c r="B100" s="30"/>
      <c r="C100" s="301"/>
      <c r="D100" s="301"/>
      <c r="E100" s="30"/>
      <c r="F100" s="30"/>
      <c r="G100" s="303"/>
      <c r="H100" s="303"/>
    </row>
    <row r="101" spans="1:8" ht="15">
      <c r="A101" s="30"/>
      <c r="B101" s="30"/>
      <c r="C101" s="301"/>
      <c r="D101" s="301"/>
      <c r="E101" s="30"/>
      <c r="F101" s="30"/>
      <c r="G101" s="303"/>
      <c r="H101" s="303"/>
    </row>
    <row r="102" spans="1:8" ht="15">
      <c r="A102" s="30"/>
      <c r="B102" s="30"/>
      <c r="C102" s="301"/>
      <c r="D102" s="301"/>
      <c r="E102" s="30"/>
      <c r="F102" s="30"/>
      <c r="G102" s="303"/>
      <c r="H102" s="303"/>
    </row>
    <row r="103" spans="1:8" ht="15">
      <c r="A103" s="30"/>
      <c r="B103" s="30"/>
      <c r="C103" s="301"/>
      <c r="D103" s="301"/>
      <c r="E103" s="30"/>
      <c r="F103" s="30"/>
      <c r="G103" s="303"/>
      <c r="H103" s="303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D48" sqref="C11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">
      <c r="A6" s="53" t="str">
        <f>CONCATENATE("към ",TEXT(endDate,"dd.mm.yyyy")," г.")</f>
        <v>към 31.12.2020 г.</v>
      </c>
      <c r="B6" s="256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58143</v>
      </c>
      <c r="D11" s="119">
        <v>61228</v>
      </c>
      <c r="E11" s="99"/>
      <c r="F11" s="99"/>
    </row>
    <row r="12" spans="1:13" ht="15">
      <c r="A12" s="198" t="s">
        <v>380</v>
      </c>
      <c r="B12" s="100" t="s">
        <v>381</v>
      </c>
      <c r="C12" s="119">
        <v>-32631</v>
      </c>
      <c r="D12" s="119">
        <v>-36943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-18666</v>
      </c>
      <c r="D14" s="119">
        <v>-19460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-533</v>
      </c>
      <c r="D16" s="119">
        <v>-1250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>
        <v>-39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-102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-229</v>
      </c>
      <c r="D20" s="119">
        <v>-768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1">
        <f>SUM(C11:C20)</f>
        <v>5982</v>
      </c>
      <c r="D21" s="392">
        <f>SUM(D11:D20)</f>
        <v>2768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-3297</v>
      </c>
      <c r="D23" s="119">
        <v>-3059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>
        <v>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>
        <v>-2347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25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>
        <v>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-916</v>
      </c>
      <c r="D28" s="119">
        <v>-1956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-302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1">
        <f>SUM(C23:C32)</f>
        <v>-4515</v>
      </c>
      <c r="D33" s="392">
        <f>SUM(D23:D32)</f>
        <v>-7331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>
        <v>-225</v>
      </c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4054</v>
      </c>
      <c r="D37" s="119">
        <v>22540</v>
      </c>
      <c r="E37" s="99"/>
      <c r="F37" s="99"/>
    </row>
    <row r="38" spans="1:6" ht="15">
      <c r="A38" s="198" t="s">
        <v>429</v>
      </c>
      <c r="B38" s="100" t="s">
        <v>430</v>
      </c>
      <c r="C38" s="119">
        <v>-2280</v>
      </c>
      <c r="D38" s="119">
        <v>-17249</v>
      </c>
      <c r="E38" s="99"/>
      <c r="F38" s="99"/>
    </row>
    <row r="39" spans="1:6" ht="15">
      <c r="A39" s="198" t="s">
        <v>431</v>
      </c>
      <c r="B39" s="100" t="s">
        <v>432</v>
      </c>
      <c r="C39" s="119">
        <v>-629</v>
      </c>
      <c r="D39" s="119">
        <v>-446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-230</v>
      </c>
      <c r="D40" s="119">
        <v>-784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>
        <v>-95</v>
      </c>
      <c r="D42" s="119">
        <v>-16</v>
      </c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3">
        <f>SUM(C35:C42)</f>
        <v>595</v>
      </c>
      <c r="D43" s="394">
        <f>SUM(D35:D42)</f>
        <v>4045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2062</v>
      </c>
      <c r="D44" s="226">
        <f>D43+D33+D21</f>
        <v>-518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10550</v>
      </c>
      <c r="D45" s="227">
        <v>11068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12612</v>
      </c>
      <c r="D46" s="229">
        <f>D45+D44</f>
        <v>10550</v>
      </c>
      <c r="E46" s="99"/>
      <c r="F46" s="99"/>
      <c r="G46" s="102"/>
      <c r="H46" s="102"/>
    </row>
    <row r="47" spans="1:8" ht="15">
      <c r="A47" s="222" t="s">
        <v>447</v>
      </c>
      <c r="B47" s="230" t="s">
        <v>448</v>
      </c>
      <c r="C47" s="217">
        <v>12004</v>
      </c>
      <c r="D47" s="217">
        <v>10025</v>
      </c>
      <c r="E47" s="99"/>
      <c r="F47" s="99"/>
      <c r="G47" s="102"/>
      <c r="H47" s="102"/>
    </row>
    <row r="48" spans="1:8" ht="15.75" thickBot="1">
      <c r="A48" s="200" t="s">
        <v>449</v>
      </c>
      <c r="B48" s="231" t="s">
        <v>450</v>
      </c>
      <c r="C48" s="201">
        <v>608</v>
      </c>
      <c r="D48" s="201">
        <v>525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0" t="s">
        <v>631</v>
      </c>
      <c r="G50" s="102"/>
      <c r="H50" s="102"/>
    </row>
    <row r="51" spans="1:8" ht="15">
      <c r="A51" s="437" t="s">
        <v>637</v>
      </c>
      <c r="B51" s="437"/>
      <c r="C51" s="437"/>
      <c r="D51" s="437"/>
      <c r="G51" s="102"/>
      <c r="H51" s="102"/>
    </row>
    <row r="52" spans="1:8" ht="15">
      <c r="A52" s="421"/>
      <c r="B52" s="421"/>
      <c r="C52" s="421"/>
      <c r="D52" s="421"/>
      <c r="G52" s="102"/>
      <c r="H52" s="102"/>
    </row>
    <row r="53" spans="1:8" ht="15">
      <c r="A53" s="421"/>
      <c r="B53" s="421"/>
      <c r="C53" s="421"/>
      <c r="D53" s="421"/>
      <c r="G53" s="102"/>
      <c r="H53" s="102"/>
    </row>
    <row r="54" spans="1:13" s="35" customFormat="1" ht="15">
      <c r="A54" s="422" t="s">
        <v>640</v>
      </c>
      <c r="B54" s="433">
        <f>pdeReportingDate</f>
        <v>44255</v>
      </c>
      <c r="C54" s="433"/>
      <c r="D54" s="433"/>
      <c r="E54" s="433"/>
      <c r="F54" s="425"/>
      <c r="G54" s="425"/>
      <c r="H54" s="425"/>
      <c r="M54" s="74"/>
    </row>
    <row r="55" spans="1:13" s="35" customFormat="1" ht="1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">
      <c r="A59" s="424"/>
      <c r="B59" s="432" t="s">
        <v>642</v>
      </c>
      <c r="C59" s="432"/>
      <c r="D59" s="432"/>
      <c r="E59" s="432"/>
      <c r="F59" s="309"/>
      <c r="G59" s="37"/>
      <c r="H59" s="35"/>
    </row>
    <row r="60" spans="1:8" ht="15">
      <c r="A60" s="424"/>
      <c r="B60" s="432" t="s">
        <v>642</v>
      </c>
      <c r="C60" s="432"/>
      <c r="D60" s="432"/>
      <c r="E60" s="432"/>
      <c r="F60" s="309"/>
      <c r="G60" s="37"/>
      <c r="H60" s="35"/>
    </row>
    <row r="61" spans="1:8" ht="15">
      <c r="A61" s="424"/>
      <c r="B61" s="432" t="s">
        <v>642</v>
      </c>
      <c r="C61" s="432"/>
      <c r="D61" s="432"/>
      <c r="E61" s="432"/>
      <c r="F61" s="309"/>
      <c r="G61" s="37"/>
      <c r="H61" s="35"/>
    </row>
    <row r="62" spans="1:8" ht="15">
      <c r="A62" s="424"/>
      <c r="B62" s="432" t="s">
        <v>642</v>
      </c>
      <c r="C62" s="432"/>
      <c r="D62" s="432"/>
      <c r="E62" s="432"/>
      <c r="F62" s="309"/>
      <c r="G62" s="37"/>
      <c r="H62" s="35"/>
    </row>
    <row r="63" spans="1:8" ht="15">
      <c r="A63" s="424"/>
      <c r="B63" s="432"/>
      <c r="C63" s="432"/>
      <c r="D63" s="432"/>
      <c r="E63" s="432"/>
      <c r="F63" s="309"/>
      <c r="G63" s="37"/>
      <c r="H63" s="35"/>
    </row>
    <row r="64" spans="1:8" ht="15">
      <c r="A64" s="424"/>
      <c r="B64" s="432"/>
      <c r="C64" s="432"/>
      <c r="D64" s="432"/>
      <c r="E64" s="432"/>
      <c r="F64" s="309"/>
      <c r="G64" s="37"/>
      <c r="H64" s="35"/>
    </row>
    <row r="65" spans="1:8" ht="15">
      <c r="A65" s="424"/>
      <c r="B65" s="432"/>
      <c r="C65" s="432"/>
      <c r="D65" s="432"/>
      <c r="E65" s="432"/>
      <c r="F65" s="309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M34" sqref="C13:M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0.7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0.7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0.7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5.7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">
      <c r="A13" s="282" t="s">
        <v>467</v>
      </c>
      <c r="B13" s="283" t="s">
        <v>468</v>
      </c>
      <c r="C13" s="318">
        <f>'1-Баланс'!H18</f>
        <v>58886</v>
      </c>
      <c r="D13" s="318">
        <f>'1-Баланс'!H20</f>
        <v>4062</v>
      </c>
      <c r="E13" s="318">
        <f>'1-Баланс'!H21</f>
        <v>0</v>
      </c>
      <c r="F13" s="318">
        <f>'1-Баланс'!H23</f>
        <v>1008</v>
      </c>
      <c r="G13" s="318">
        <f>'1-Баланс'!H24</f>
        <v>0</v>
      </c>
      <c r="H13" s="319">
        <v>1338</v>
      </c>
      <c r="I13" s="318">
        <f>'1-Баланс'!H29+'1-Баланс'!H32</f>
        <v>22813</v>
      </c>
      <c r="J13" s="318">
        <f>'1-Баланс'!H30+'1-Баланс'!H33</f>
        <v>0</v>
      </c>
      <c r="K13" s="319"/>
      <c r="L13" s="318">
        <f>SUM(C13:K13)</f>
        <v>88107</v>
      </c>
      <c r="M13" s="320">
        <f>'1-Баланс'!H40</f>
        <v>15908</v>
      </c>
      <c r="N13" s="88"/>
    </row>
    <row r="14" spans="1:14" ht="1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0.75">
      <c r="A17" s="282" t="s">
        <v>475</v>
      </c>
      <c r="B17" s="283" t="s">
        <v>476</v>
      </c>
      <c r="C17" s="386">
        <f>C13+C14</f>
        <v>58886</v>
      </c>
      <c r="D17" s="386">
        <f aca="true" t="shared" si="2" ref="D17:M17">D13+D14</f>
        <v>4062</v>
      </c>
      <c r="E17" s="386">
        <f t="shared" si="2"/>
        <v>0</v>
      </c>
      <c r="F17" s="386">
        <f t="shared" si="2"/>
        <v>1008</v>
      </c>
      <c r="G17" s="386">
        <f t="shared" si="2"/>
        <v>0</v>
      </c>
      <c r="H17" s="386">
        <f t="shared" si="2"/>
        <v>1338</v>
      </c>
      <c r="I17" s="386">
        <f t="shared" si="2"/>
        <v>22813</v>
      </c>
      <c r="J17" s="386">
        <f t="shared" si="2"/>
        <v>0</v>
      </c>
      <c r="K17" s="386">
        <f t="shared" si="2"/>
        <v>0</v>
      </c>
      <c r="L17" s="318">
        <f t="shared" si="1"/>
        <v>88107</v>
      </c>
      <c r="M17" s="387">
        <f t="shared" si="2"/>
        <v>15908</v>
      </c>
      <c r="N17" s="91"/>
    </row>
    <row r="18" spans="1:14" ht="1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3025</v>
      </c>
      <c r="J18" s="318">
        <f>+'1-Баланс'!G33</f>
        <v>0</v>
      </c>
      <c r="K18" s="319"/>
      <c r="L18" s="318">
        <f t="shared" si="1"/>
        <v>3025</v>
      </c>
      <c r="M18" s="372">
        <v>1477</v>
      </c>
      <c r="N18" s="91"/>
    </row>
    <row r="19" spans="1:14" ht="1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383</v>
      </c>
      <c r="I19" s="90">
        <f t="shared" si="3"/>
        <v>-383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>
        <v>383</v>
      </c>
      <c r="I21" s="234">
        <v>-383</v>
      </c>
      <c r="J21" s="234"/>
      <c r="K21" s="234"/>
      <c r="L21" s="318">
        <f t="shared" si="1"/>
        <v>0</v>
      </c>
      <c r="M21" s="235"/>
      <c r="N21" s="91"/>
    </row>
    <row r="22" spans="1:14" ht="1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0.7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0.7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">
      <c r="A30" s="284" t="s">
        <v>499</v>
      </c>
      <c r="B30" s="285" t="s">
        <v>500</v>
      </c>
      <c r="C30" s="234">
        <v>-110</v>
      </c>
      <c r="D30" s="234"/>
      <c r="E30" s="234"/>
      <c r="F30" s="234"/>
      <c r="G30" s="234"/>
      <c r="H30" s="234"/>
      <c r="I30" s="234"/>
      <c r="J30" s="234"/>
      <c r="K30" s="234"/>
      <c r="L30" s="318">
        <f t="shared" si="1"/>
        <v>-110</v>
      </c>
      <c r="M30" s="235">
        <v>-486</v>
      </c>
      <c r="N30" s="91"/>
    </row>
    <row r="31" spans="1:14" ht="15">
      <c r="A31" s="282" t="s">
        <v>501</v>
      </c>
      <c r="B31" s="283" t="s">
        <v>502</v>
      </c>
      <c r="C31" s="386">
        <f>C19+C22+C23+C26+C30+C29+C17+C18</f>
        <v>58776</v>
      </c>
      <c r="D31" s="386">
        <f aca="true" t="shared" si="6" ref="D31:M31">D19+D22+D23+D26+D30+D29+D17+D18</f>
        <v>4062</v>
      </c>
      <c r="E31" s="386">
        <f t="shared" si="6"/>
        <v>0</v>
      </c>
      <c r="F31" s="386">
        <f t="shared" si="6"/>
        <v>1008</v>
      </c>
      <c r="G31" s="386">
        <f t="shared" si="6"/>
        <v>0</v>
      </c>
      <c r="H31" s="386">
        <f t="shared" si="6"/>
        <v>1721</v>
      </c>
      <c r="I31" s="386">
        <f t="shared" si="6"/>
        <v>25455</v>
      </c>
      <c r="J31" s="386">
        <f t="shared" si="6"/>
        <v>0</v>
      </c>
      <c r="K31" s="386">
        <f t="shared" si="6"/>
        <v>0</v>
      </c>
      <c r="L31" s="318">
        <f t="shared" si="1"/>
        <v>91022</v>
      </c>
      <c r="M31" s="387">
        <f t="shared" si="6"/>
        <v>16899</v>
      </c>
      <c r="N31" s="88"/>
    </row>
    <row r="32" spans="1:14" ht="30.7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1.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1.5" thickBot="1">
      <c r="A34" s="290" t="s">
        <v>507</v>
      </c>
      <c r="B34" s="291" t="s">
        <v>508</v>
      </c>
      <c r="C34" s="321">
        <f aca="true" t="shared" si="7" ref="C34:K34">C31+C32+C33</f>
        <v>58776</v>
      </c>
      <c r="D34" s="321">
        <f t="shared" si="7"/>
        <v>4062</v>
      </c>
      <c r="E34" s="321">
        <f t="shared" si="7"/>
        <v>0</v>
      </c>
      <c r="F34" s="321">
        <f t="shared" si="7"/>
        <v>1008</v>
      </c>
      <c r="G34" s="321">
        <f t="shared" si="7"/>
        <v>0</v>
      </c>
      <c r="H34" s="321">
        <f t="shared" si="7"/>
        <v>1721</v>
      </c>
      <c r="I34" s="321">
        <f t="shared" si="7"/>
        <v>25455</v>
      </c>
      <c r="J34" s="321">
        <f t="shared" si="7"/>
        <v>0</v>
      </c>
      <c r="K34" s="321">
        <f t="shared" si="7"/>
        <v>0</v>
      </c>
      <c r="L34" s="384">
        <f t="shared" si="1"/>
        <v>91022</v>
      </c>
      <c r="M34" s="322">
        <f>M31+M32+M33</f>
        <v>16899</v>
      </c>
      <c r="N34" s="91"/>
    </row>
    <row r="35" spans="1:14" ht="1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">
      <c r="A38" s="422" t="s">
        <v>640</v>
      </c>
      <c r="B38" s="433">
        <f>pdeReportingDate</f>
        <v>44255</v>
      </c>
      <c r="C38" s="433"/>
      <c r="D38" s="433"/>
      <c r="E38" s="433"/>
      <c r="F38" s="433"/>
      <c r="G38" s="433"/>
      <c r="H38" s="433"/>
      <c r="M38" s="91"/>
    </row>
    <row r="39" spans="1:13" ht="1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">
      <c r="A43" s="424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">
      <c r="A44" s="424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">
      <c r="A45" s="424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">
      <c r="A46" s="424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">
      <c r="A49" s="424"/>
      <c r="B49" s="432"/>
      <c r="C49" s="432"/>
      <c r="D49" s="432"/>
      <c r="E49" s="432"/>
      <c r="F49" s="309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">
      <c r="A3" s="396" t="str">
        <f>CONCATENATE("за периода от ",TEXT(startDate,"dd.mm.yyyy г.")," до ",TEXT(endDate,"dd.mm.yyyy г."))</f>
        <v>за периода от 01.01.2020 г. до 31.12.2020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152749</v>
      </c>
      <c r="D6" s="408">
        <f aca="true" t="shared" si="0" ref="D6:D15">C6-E6</f>
        <v>0</v>
      </c>
      <c r="E6" s="407">
        <f>'1-Баланс'!G95</f>
        <v>152749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91022</v>
      </c>
      <c r="D7" s="408">
        <f t="shared" si="0"/>
        <v>32246</v>
      </c>
      <c r="E7" s="407">
        <f>'1-Баланс'!G18</f>
        <v>58776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3025</v>
      </c>
      <c r="D8" s="408">
        <f t="shared" si="0"/>
        <v>0</v>
      </c>
      <c r="E8" s="407">
        <f>ABS('2-Отчет за доходите'!C44)-ABS('2-Отчет за доходите'!G44)</f>
        <v>3025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10550</v>
      </c>
      <c r="D9" s="408">
        <f t="shared" si="0"/>
        <v>0</v>
      </c>
      <c r="E9" s="407">
        <f>'3-Отчет за паричния поток'!C45</f>
        <v>10550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12612</v>
      </c>
      <c r="D10" s="408">
        <f t="shared" si="0"/>
        <v>0</v>
      </c>
      <c r="E10" s="407">
        <f>'3-Отчет за паричния поток'!C46</f>
        <v>12612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91022</v>
      </c>
      <c r="D11" s="408">
        <f t="shared" si="0"/>
        <v>0</v>
      </c>
      <c r="E11" s="407">
        <f>'4-Отчет за собствения капитал'!L34</f>
        <v>91022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0.7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0.05422118659257932</v>
      </c>
      <c r="E3" s="379"/>
    </row>
    <row r="4" spans="1:4" ht="30.7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0.03323372371514579</v>
      </c>
    </row>
    <row r="5" spans="1:4" ht="30.7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0.06748014633711073</v>
      </c>
    </row>
    <row r="6" spans="1:4" ht="30.7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0.019803730302653373</v>
      </c>
    </row>
    <row r="7" spans="1:4" ht="24" customHeight="1">
      <c r="A7" s="378" t="s">
        <v>558</v>
      </c>
      <c r="B7" s="376"/>
      <c r="C7" s="376"/>
      <c r="D7" s="377"/>
    </row>
    <row r="8" spans="1:4" ht="30.7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1.0926414596448901</v>
      </c>
    </row>
    <row r="9" spans="1:4" ht="24" customHeight="1">
      <c r="A9" s="378" t="s">
        <v>561</v>
      </c>
      <c r="B9" s="376"/>
      <c r="C9" s="376"/>
      <c r="D9" s="377"/>
    </row>
    <row r="10" spans="1:4" ht="30.75">
      <c r="A10" s="326">
        <v>6</v>
      </c>
      <c r="B10" s="324" t="s">
        <v>562</v>
      </c>
      <c r="C10" s="325" t="s">
        <v>563</v>
      </c>
      <c r="D10" s="374">
        <f>'1-Баланс'!C94/'1-Баланс'!G79</f>
        <v>1.0164873417721518</v>
      </c>
    </row>
    <row r="11" spans="1:4" ht="62.25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0.9798101265822785</v>
      </c>
    </row>
    <row r="12" spans="1:4" ht="46.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0.3991139240506329</v>
      </c>
    </row>
    <row r="13" spans="1:4" ht="30.75">
      <c r="A13" s="326">
        <v>9</v>
      </c>
      <c r="B13" s="324" t="s">
        <v>566</v>
      </c>
      <c r="C13" s="325" t="s">
        <v>567</v>
      </c>
      <c r="D13" s="374">
        <f>'1-Баланс'!C92/'1-Баланс'!G79</f>
        <v>0.3991139240506329</v>
      </c>
    </row>
    <row r="14" spans="1:4" ht="24" customHeight="1">
      <c r="A14" s="378" t="s">
        <v>568</v>
      </c>
      <c r="B14" s="376"/>
      <c r="C14" s="376"/>
      <c r="D14" s="377"/>
    </row>
    <row r="15" spans="1:4" ht="30.7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0.8062371744848117</v>
      </c>
    </row>
    <row r="16" spans="1:4" ht="30.7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0.36523970697025837</v>
      </c>
    </row>
    <row r="17" spans="1:4" ht="24" customHeight="1">
      <c r="A17" s="378" t="s">
        <v>571</v>
      </c>
      <c r="B17" s="376"/>
      <c r="C17" s="376"/>
      <c r="D17" s="377"/>
    </row>
    <row r="18" spans="1:4" ht="30.7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0.1268872901678657</v>
      </c>
    </row>
    <row r="19" spans="1:4" ht="30.75">
      <c r="A19" s="326">
        <v>13</v>
      </c>
      <c r="B19" s="324" t="s">
        <v>598</v>
      </c>
      <c r="C19" s="325" t="s">
        <v>572</v>
      </c>
      <c r="D19" s="374">
        <f>D4/D5</f>
        <v>0.49249631957109274</v>
      </c>
    </row>
    <row r="20" spans="1:4" ht="30.75">
      <c r="A20" s="326">
        <v>14</v>
      </c>
      <c r="B20" s="324" t="s">
        <v>573</v>
      </c>
      <c r="C20" s="325" t="s">
        <v>574</v>
      </c>
      <c r="D20" s="374">
        <f>D6/D5</f>
        <v>0.2934749163660646</v>
      </c>
    </row>
    <row r="21" spans="1:5" ht="1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5236</v>
      </c>
      <c r="E21" s="426"/>
    </row>
    <row r="22" spans="1:4" ht="46.5">
      <c r="A22" s="326">
        <v>16</v>
      </c>
      <c r="B22" s="324" t="s">
        <v>579</v>
      </c>
      <c r="C22" s="325" t="s">
        <v>580</v>
      </c>
      <c r="D22" s="380">
        <f>D21/'1-Баланс'!G37</f>
        <v>0.057524554503306895</v>
      </c>
    </row>
    <row r="23" spans="1:4" ht="30.7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0.19320671393330918</v>
      </c>
    </row>
    <row r="24" spans="1:4" ht="30.7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4.0025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">
      <c r="C2" s="315"/>
      <c r="F2" s="261" t="s">
        <v>530</v>
      </c>
    </row>
    <row r="3" spans="1:8" ht="1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4430</v>
      </c>
    </row>
    <row r="5" spans="1:8" ht="1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748</v>
      </c>
    </row>
    <row r="6" spans="1:8" ht="1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189</v>
      </c>
    </row>
    <row r="8" spans="1:8" ht="1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362</v>
      </c>
    </row>
    <row r="9" spans="1:8" ht="1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</v>
      </c>
    </row>
    <row r="10" spans="1:8" ht="1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3134</v>
      </c>
    </row>
    <row r="11" spans="1:8" ht="1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8870</v>
      </c>
    </row>
    <row r="12" spans="1:8" ht="1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7567</v>
      </c>
    </row>
    <row r="15" spans="1:8" ht="1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27</v>
      </c>
    </row>
    <row r="16" spans="1:8" ht="1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45908</v>
      </c>
    </row>
    <row r="17" spans="1:8" ht="1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6028</v>
      </c>
    </row>
    <row r="18" spans="1:8" ht="1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59530</v>
      </c>
    </row>
    <row r="19" spans="1:8" ht="1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22482</v>
      </c>
    </row>
    <row r="20" spans="1:8" ht="1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22482</v>
      </c>
    </row>
    <row r="22" spans="1:8" ht="1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29361</v>
      </c>
    </row>
    <row r="28" spans="1:8" ht="1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29361</v>
      </c>
    </row>
    <row r="32" spans="1:8" ht="1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29361</v>
      </c>
    </row>
    <row r="34" spans="1:8" ht="1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385</v>
      </c>
    </row>
    <row r="41" spans="1:8" ht="1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120628</v>
      </c>
    </row>
    <row r="42" spans="1:8" ht="1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29</v>
      </c>
    </row>
    <row r="43" spans="1:8" ht="1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722</v>
      </c>
    </row>
    <row r="45" spans="1:8" ht="1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47</v>
      </c>
    </row>
    <row r="46" spans="1:8" ht="1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798</v>
      </c>
    </row>
    <row r="49" spans="1:8" ht="1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93</v>
      </c>
    </row>
    <row r="50" spans="1:8" ht="1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12879</v>
      </c>
    </row>
    <row r="51" spans="1:8" ht="1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4094</v>
      </c>
    </row>
    <row r="52" spans="1:8" ht="1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425</v>
      </c>
    </row>
    <row r="55" spans="1:8" ht="1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859</v>
      </c>
    </row>
    <row r="57" spans="1:8" ht="1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18350</v>
      </c>
    </row>
    <row r="58" spans="1:8" ht="1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149</v>
      </c>
    </row>
    <row r="66" spans="1:8" ht="1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11776</v>
      </c>
    </row>
    <row r="67" spans="1:8" ht="1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608</v>
      </c>
    </row>
    <row r="68" spans="1:8" ht="1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79</v>
      </c>
    </row>
    <row r="69" spans="1:8" ht="1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12612</v>
      </c>
    </row>
    <row r="70" spans="1:8" ht="1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361</v>
      </c>
    </row>
    <row r="71" spans="1:8" ht="1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32121</v>
      </c>
    </row>
    <row r="72" spans="1:8" ht="1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152749</v>
      </c>
    </row>
    <row r="73" spans="1:8" ht="1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-585</v>
      </c>
    </row>
    <row r="77" spans="1:8" ht="1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58776</v>
      </c>
    </row>
    <row r="80" spans="1:8" ht="1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4062</v>
      </c>
    </row>
    <row r="81" spans="1:8" ht="1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2729</v>
      </c>
    </row>
    <row r="83" spans="1:8" ht="1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1008</v>
      </c>
    </row>
    <row r="84" spans="1:8" ht="1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1721</v>
      </c>
    </row>
    <row r="86" spans="1:8" ht="1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6791</v>
      </c>
    </row>
    <row r="87" spans="1:8" ht="1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22430</v>
      </c>
    </row>
    <row r="88" spans="1:8" ht="1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22430</v>
      </c>
    </row>
    <row r="89" spans="1:8" ht="1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3025</v>
      </c>
    </row>
    <row r="92" spans="1:8" ht="1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25455</v>
      </c>
    </row>
    <row r="94" spans="1:8" ht="1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91022</v>
      </c>
    </row>
    <row r="95" spans="1:8" ht="1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16899</v>
      </c>
    </row>
    <row r="96" spans="1:8" ht="1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137</v>
      </c>
    </row>
    <row r="97" spans="1:8" ht="1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12331</v>
      </c>
    </row>
    <row r="98" spans="1:8" ht="1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617</v>
      </c>
    </row>
    <row r="102" spans="1:8" ht="1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13085</v>
      </c>
    </row>
    <row r="103" spans="1:8" ht="1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143</v>
      </c>
    </row>
    <row r="106" spans="1:8" ht="1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13228</v>
      </c>
    </row>
    <row r="108" spans="1:8" ht="1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15784</v>
      </c>
    </row>
    <row r="109" spans="1:8" ht="1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14383</v>
      </c>
    </row>
    <row r="111" spans="1:8" ht="1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341</v>
      </c>
    </row>
    <row r="112" spans="1:8" ht="1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7076</v>
      </c>
    </row>
    <row r="114" spans="1:8" ht="1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3430</v>
      </c>
    </row>
    <row r="115" spans="1:8" ht="1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2511</v>
      </c>
    </row>
    <row r="116" spans="1:8" ht="1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355</v>
      </c>
    </row>
    <row r="117" spans="1:8" ht="1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670</v>
      </c>
    </row>
    <row r="118" spans="1:8" ht="1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844</v>
      </c>
    </row>
    <row r="119" spans="1:8" ht="1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22</v>
      </c>
    </row>
    <row r="120" spans="1:8" ht="1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31033</v>
      </c>
    </row>
    <row r="121" spans="1:8" ht="1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567</v>
      </c>
    </row>
    <row r="123" spans="1:8" ht="1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31600</v>
      </c>
    </row>
    <row r="125" spans="1:8" ht="1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152749</v>
      </c>
    </row>
    <row r="126" spans="3:6" s="258" customFormat="1" ht="15">
      <c r="C126" s="315"/>
      <c r="F126" s="261" t="s">
        <v>531</v>
      </c>
    </row>
    <row r="127" spans="1:8" ht="1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2243</v>
      </c>
    </row>
    <row r="128" spans="1:8" ht="1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6272</v>
      </c>
    </row>
    <row r="129" spans="1:8" ht="1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5964</v>
      </c>
    </row>
    <row r="130" spans="1:8" ht="1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19397</v>
      </c>
    </row>
    <row r="131" spans="1:8" ht="1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2361</v>
      </c>
    </row>
    <row r="132" spans="1:8" ht="1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17762</v>
      </c>
    </row>
    <row r="133" spans="1:8" ht="1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-47</v>
      </c>
    </row>
    <row r="134" spans="1:8" ht="1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-1665</v>
      </c>
    </row>
    <row r="135" spans="1:8" ht="1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52287</v>
      </c>
    </row>
    <row r="138" spans="1:8" ht="1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321</v>
      </c>
    </row>
    <row r="139" spans="1:8" ht="1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310</v>
      </c>
    </row>
    <row r="141" spans="1:8" ht="1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136</v>
      </c>
    </row>
    <row r="142" spans="1:8" ht="1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767</v>
      </c>
    </row>
    <row r="143" spans="1:8" ht="1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53054</v>
      </c>
    </row>
    <row r="144" spans="1:8" ht="1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4915</v>
      </c>
    </row>
    <row r="145" spans="1:8" ht="1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53054</v>
      </c>
    </row>
    <row r="148" spans="1:8" ht="1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4915</v>
      </c>
    </row>
    <row r="149" spans="1:8" ht="1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413</v>
      </c>
    </row>
    <row r="150" spans="1:8" ht="1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391</v>
      </c>
    </row>
    <row r="151" spans="1:8" ht="1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22</v>
      </c>
    </row>
    <row r="152" spans="1:8" ht="1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4502</v>
      </c>
    </row>
    <row r="154" spans="1:8" ht="1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1477</v>
      </c>
    </row>
    <row r="155" spans="1:8" ht="1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3025</v>
      </c>
    </row>
    <row r="156" spans="1:8" ht="1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57969</v>
      </c>
    </row>
    <row r="157" spans="1:8" ht="1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19877</v>
      </c>
    </row>
    <row r="159" spans="1:8" ht="1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35734</v>
      </c>
    </row>
    <row r="160" spans="1:8" ht="1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179</v>
      </c>
    </row>
    <row r="161" spans="1:8" ht="1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55790</v>
      </c>
    </row>
    <row r="162" spans="1:8" ht="1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2060</v>
      </c>
    </row>
    <row r="163" spans="1:8" ht="1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36</v>
      </c>
    </row>
    <row r="165" spans="1:8" ht="1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83</v>
      </c>
    </row>
    <row r="168" spans="1:8" ht="1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119</v>
      </c>
    </row>
    <row r="170" spans="1:8" ht="1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57969</v>
      </c>
    </row>
    <row r="171" spans="1:8" ht="1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57969</v>
      </c>
    </row>
    <row r="175" spans="1:8" ht="1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57969</v>
      </c>
    </row>
    <row r="180" spans="3:6" s="258" customFormat="1" ht="15">
      <c r="C180" s="315"/>
      <c r="F180" s="261" t="s">
        <v>535</v>
      </c>
    </row>
    <row r="181" spans="1:8" ht="1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58143</v>
      </c>
    </row>
    <row r="182" spans="1:8" ht="1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-32631</v>
      </c>
    </row>
    <row r="183" spans="1:8" ht="1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-18666</v>
      </c>
    </row>
    <row r="185" spans="1:8" ht="1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-533</v>
      </c>
    </row>
    <row r="187" spans="1:8" ht="1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-102</v>
      </c>
    </row>
    <row r="190" spans="1:8" ht="1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-229</v>
      </c>
    </row>
    <row r="191" spans="1:8" ht="1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5982</v>
      </c>
    </row>
    <row r="192" spans="1:8" ht="1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-3297</v>
      </c>
    </row>
    <row r="193" spans="1:8" ht="1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-916</v>
      </c>
    </row>
    <row r="198" spans="1:8" ht="1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-302</v>
      </c>
    </row>
    <row r="202" spans="1:8" ht="1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-4515</v>
      </c>
    </row>
    <row r="203" spans="1:8" ht="1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-225</v>
      </c>
    </row>
    <row r="205" spans="1:8" ht="1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4054</v>
      </c>
    </row>
    <row r="206" spans="1:8" ht="1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-2280</v>
      </c>
    </row>
    <row r="207" spans="1:8" ht="1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-629</v>
      </c>
    </row>
    <row r="208" spans="1:8" ht="1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-230</v>
      </c>
    </row>
    <row r="209" spans="1:8" ht="1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-95</v>
      </c>
    </row>
    <row r="211" spans="1:8" ht="1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595</v>
      </c>
    </row>
    <row r="212" spans="1:8" ht="1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44196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2062</v>
      </c>
    </row>
    <row r="213" spans="1:8" ht="1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44196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10550</v>
      </c>
    </row>
    <row r="214" spans="1:8" ht="1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44196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12612</v>
      </c>
    </row>
    <row r="215" spans="1:8" ht="1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44196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12004</v>
      </c>
    </row>
    <row r="216" spans="1:8" ht="1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44196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608</v>
      </c>
    </row>
    <row r="217" spans="3:6" s="258" customFormat="1" ht="15">
      <c r="C217" s="315"/>
      <c r="F217" s="261" t="s">
        <v>539</v>
      </c>
    </row>
    <row r="218" spans="1:8" ht="1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44196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58886</v>
      </c>
    </row>
    <row r="219" spans="1:8" ht="1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44196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44196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44196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44196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58886</v>
      </c>
    </row>
    <row r="223" spans="1:8" ht="1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44196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44196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44196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44196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44196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44196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44196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44196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44196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44196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44196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44196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44196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-110</v>
      </c>
    </row>
    <row r="236" spans="1:8" ht="1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44196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58776</v>
      </c>
    </row>
    <row r="237" spans="1:8" ht="1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44196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44196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44196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58776</v>
      </c>
    </row>
    <row r="240" spans="1:8" ht="1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44196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4062</v>
      </c>
    </row>
    <row r="241" spans="1:8" ht="1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44196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44196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44196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44196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4062</v>
      </c>
    </row>
    <row r="245" spans="1:8" ht="1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44196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44196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44196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44196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44196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44196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44196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44196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44196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44196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44196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44196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44196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44196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4062</v>
      </c>
    </row>
    <row r="259" spans="1:8" ht="1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44196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44196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44196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4062</v>
      </c>
    </row>
    <row r="262" spans="1:8" ht="1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44196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44196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44196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44196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44196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44196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44196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44196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44196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44196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44196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44196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44196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44196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44196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44196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44196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44196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44196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44196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44196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44196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44196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1008</v>
      </c>
    </row>
    <row r="285" spans="1:8" ht="1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44196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44196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44196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44196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1008</v>
      </c>
    </row>
    <row r="289" spans="1:8" ht="1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44196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44196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44196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44196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44196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44196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44196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44196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44196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44196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44196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44196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44196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44196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1008</v>
      </c>
    </row>
    <row r="303" spans="1:8" ht="1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44196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44196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44196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1008</v>
      </c>
    </row>
    <row r="306" spans="1:8" ht="1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44196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44196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44196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44196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44196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44196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44196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44196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44196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44196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44196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44196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44196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44196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44196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44196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44196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44196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44196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44196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44196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44196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44196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1338</v>
      </c>
    </row>
    <row r="329" spans="1:8" ht="1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44196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44196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44196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44196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1338</v>
      </c>
    </row>
    <row r="333" spans="1:8" ht="1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44196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44196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383</v>
      </c>
    </row>
    <row r="335" spans="1:8" ht="1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44196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44196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383</v>
      </c>
    </row>
    <row r="337" spans="1:8" ht="1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44196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44196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44196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44196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44196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44196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44196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44196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44196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44196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1721</v>
      </c>
    </row>
    <row r="347" spans="1:8" ht="1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44196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44196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44196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1721</v>
      </c>
    </row>
    <row r="350" spans="1:8" ht="1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44196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22813</v>
      </c>
    </row>
    <row r="351" spans="1:8" ht="1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44196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44196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44196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44196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22813</v>
      </c>
    </row>
    <row r="355" spans="1:8" ht="1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44196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3025</v>
      </c>
    </row>
    <row r="356" spans="1:8" ht="1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44196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-383</v>
      </c>
    </row>
    <row r="357" spans="1:8" ht="1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44196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44196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-383</v>
      </c>
    </row>
    <row r="359" spans="1:8" ht="1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44196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44196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44196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44196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44196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44196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44196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44196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44196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44196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25455</v>
      </c>
    </row>
    <row r="369" spans="1:8" ht="1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44196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44196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44196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25455</v>
      </c>
    </row>
    <row r="372" spans="1:8" ht="1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44196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44196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44196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44196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44196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44196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44196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44196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44196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44196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44196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44196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44196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44196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44196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44196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44196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44196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44196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44196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44196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44196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44196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44196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44196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44196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44196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44196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44196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44196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44196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44196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44196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44196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44196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44196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44196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44196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44196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44196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44196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44196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44196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44196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44196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88107</v>
      </c>
    </row>
    <row r="417" spans="1:8" ht="1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44196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44196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44196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44196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88107</v>
      </c>
    </row>
    <row r="421" spans="1:8" ht="1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44196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3025</v>
      </c>
    </row>
    <row r="422" spans="1:8" ht="1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44196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44196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44196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44196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44196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44196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44196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44196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44196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44196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44196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44196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-110</v>
      </c>
    </row>
    <row r="434" spans="1:8" ht="1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44196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91022</v>
      </c>
    </row>
    <row r="435" spans="1:8" ht="1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44196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44196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44196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91022</v>
      </c>
    </row>
    <row r="438" spans="1:8" ht="1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44196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15908</v>
      </c>
    </row>
    <row r="439" spans="1:8" ht="1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44196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44196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44196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44196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15908</v>
      </c>
    </row>
    <row r="443" spans="1:8" ht="1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44196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1477</v>
      </c>
    </row>
    <row r="444" spans="1:8" ht="1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44196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44196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44196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44196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44196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44196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44196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44196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44196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44196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44196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44196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-486</v>
      </c>
    </row>
    <row r="456" spans="1:8" ht="1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44196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16899</v>
      </c>
    </row>
    <row r="457" spans="1:8" ht="1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44196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44196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44196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16899</v>
      </c>
    </row>
    <row r="460" spans="3:6" s="258" customFormat="1" ht="15">
      <c r="C460" s="315"/>
      <c r="F460" s="261" t="s">
        <v>545</v>
      </c>
    </row>
    <row r="461" spans="3:6" s="258" customFormat="1" ht="15">
      <c r="C461" s="315"/>
      <c r="F461" s="261" t="s">
        <v>542</v>
      </c>
    </row>
    <row r="462" spans="3:6" s="258" customFormat="1" ht="15">
      <c r="C462" s="315"/>
      <c r="F462" s="261" t="s">
        <v>543</v>
      </c>
    </row>
    <row r="463" spans="3:6" s="258" customFormat="1" ht="1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Tanushev</cp:lastModifiedBy>
  <cp:lastPrinted>2017-11-29T16:20:42Z</cp:lastPrinted>
  <dcterms:created xsi:type="dcterms:W3CDTF">2006-09-16T00:00:00Z</dcterms:created>
  <dcterms:modified xsi:type="dcterms:W3CDTF">2021-02-28T19:25:30Z</dcterms:modified>
  <cp:category/>
  <cp:version/>
  <cp:contentType/>
  <cp:contentStatus/>
</cp:coreProperties>
</file>